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BA944732-C9C0-4FD8-905E-9C1A926A7032}"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38" l="1"/>
  <c r="BA48" i="46"/>
  <c r="BA48" i="45"/>
  <c r="BA48" i="44"/>
  <c r="BA48" i="43"/>
  <c r="BA48" i="42"/>
  <c r="BA48" i="41"/>
  <c r="BA48" i="40"/>
  <c r="BA48" i="39"/>
  <c r="BA48"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<sst xmlns="http://schemas.openxmlformats.org/spreadsheetml/2006/main" count="6878" uniqueCount="2437">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</sst>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7" fillId="2" borderId="142"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7" fillId="3" borderId="142"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298"/>
              <a:chExt cx="301792" cy="780047"/>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1"/>
              <a:chExt cx="308371" cy="762881"/>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47"/>
              <a:chExt cx="301792" cy="494780"/>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2"/>
              <a:chExt cx="308371" cy="779257"/>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2" y="8168770"/>
              <a:chExt cx="217575" cy="792452"/>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64" y="8166071"/>
              <a:chExt cx="208607" cy="749779"/>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2"/>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4"/>
              <a:chExt cx="301792" cy="780075"/>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4"/>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5"/>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0"/>
              <a:chExt cx="308371" cy="76288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0"/>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71"/>
              <a:chExt cx="301792" cy="49475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0"/>
              <a:chExt cx="308371" cy="77925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0"/>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7"/>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14" y="8168735"/>
              <a:chExt cx="217614" cy="79255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9" y="8168735"/>
                <a:ext cx="217069"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4" y="8723161"/>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8999" y="816599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39" y="816599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99" y="864071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42" y="7305242"/>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2" y="7305242"/>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77" y="7775530"/>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5"/>
              <a:chExt cx="303832" cy="486898"/>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5"/>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9"/>
              <a:chExt cx="301792" cy="78007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9"/>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8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98"/>
              <a:chExt cx="301792" cy="494785"/>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7"/>
              <a:chExt cx="308371" cy="779264"/>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7"/>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5"/>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4" y="8168777"/>
              <a:chExt cx="217571"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2" y="816877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4"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1" y="8166050"/>
              <a:chExt cx="208649" cy="749789"/>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1" y="816605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1" y="8640723"/>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298"/>
              <a:chExt cx="301792" cy="78004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1"/>
              <a:chExt cx="308371" cy="762881"/>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47"/>
              <a:chExt cx="301792" cy="494780"/>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2"/>
              <a:chExt cx="308371" cy="779257"/>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2" y="8168770"/>
              <a:chExt cx="217575" cy="792452"/>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64" y="8166071"/>
              <a:chExt cx="208607" cy="749779"/>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298"/>
              <a:chExt cx="301792" cy="780047"/>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1"/>
              <a:chExt cx="308371" cy="762881"/>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47"/>
              <a:chExt cx="301792" cy="494780"/>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2"/>
              <a:chExt cx="308371" cy="779257"/>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2" y="8168770"/>
              <a:chExt cx="217575" cy="792452"/>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64" y="8166071"/>
              <a:chExt cx="208607" cy="749779"/>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298"/>
              <a:chExt cx="301792" cy="780047"/>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1"/>
              <a:chExt cx="308371" cy="762881"/>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47"/>
              <a:chExt cx="301792" cy="494780"/>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2"/>
              <a:chExt cx="308371" cy="779257"/>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2" y="8168770"/>
              <a:chExt cx="217575" cy="792452"/>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64" y="8166071"/>
              <a:chExt cx="208607" cy="749779"/>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298"/>
              <a:chExt cx="301792" cy="780047"/>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1"/>
              <a:chExt cx="308371" cy="762881"/>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47"/>
              <a:chExt cx="301792" cy="494780"/>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2"/>
              <a:chExt cx="308371" cy="779257"/>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2" y="8168770"/>
              <a:chExt cx="217575" cy="792452"/>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64" y="8166071"/>
              <a:chExt cx="208607" cy="749779"/>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298"/>
              <a:chExt cx="301792" cy="780047"/>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1"/>
              <a:chExt cx="308371" cy="762881"/>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47"/>
              <a:chExt cx="301792" cy="494780"/>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2"/>
              <a:chExt cx="308371" cy="779257"/>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2" y="8168770"/>
              <a:chExt cx="217575" cy="792452"/>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64" y="8166071"/>
              <a:chExt cx="208607" cy="749779"/>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298"/>
              <a:chExt cx="301792" cy="780047"/>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1"/>
              <a:chExt cx="308371" cy="762881"/>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47"/>
              <a:chExt cx="301792" cy="494780"/>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2"/>
              <a:chExt cx="308371" cy="779257"/>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2" y="8168770"/>
              <a:chExt cx="217575" cy="792452"/>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64" y="8166071"/>
              <a:chExt cx="208607" cy="749779"/>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298"/>
              <a:chExt cx="301792" cy="780047"/>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1"/>
              <a:chExt cx="308371" cy="762881"/>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47"/>
              <a:chExt cx="301792" cy="494780"/>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2"/>
              <a:chExt cx="308371" cy="779257"/>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2" y="8168770"/>
              <a:chExt cx="217575" cy="792452"/>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64" y="8166071"/>
              <a:chExt cx="208607" cy="749779"/>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2" Type="http://schemas.openxmlformats.org/officeDocument/2006/relationships/drawing" Target="../drawings/drawing10.xml" />
  <Relationship Id="rId16" Type="http://schemas.openxmlformats.org/officeDocument/2006/relationships/ctrlProp" Target="../ctrlProps/ctrlProp466.xml" />
  <Relationship Id="rId29" Type="http://schemas.openxmlformats.org/officeDocument/2006/relationships/ctrlProp" Target="../ctrlProps/ctrlProp479.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3" Type="http://schemas.openxmlformats.org/officeDocument/2006/relationships/comments" Target="../comments10.xml" />
  <Relationship Id="rId5" Type="http://schemas.openxmlformats.org/officeDocument/2006/relationships/ctrlProp" Target="../ctrlProps/ctrlProp455.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 Id="rId3" Type="http://schemas.openxmlformats.org/officeDocument/2006/relationships/vmlDrawing" Target="../drawings/vmlDrawing10.v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0" Type="http://schemas.openxmlformats.org/officeDocument/2006/relationships/ctrlProp" Target="../ctrlProps/ctrlProp470.xml" />
  <Relationship Id="rId41" Type="http://schemas.openxmlformats.org/officeDocument/2006/relationships/ctrlProp" Target="../ctrlProps/ctrlProp491.xml" />
  <Relationship Id="rId6" Type="http://schemas.openxmlformats.org/officeDocument/2006/relationships/ctrlProp" Target="../ctrlProps/ctrlProp456.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2" Type="http://schemas.openxmlformats.org/officeDocument/2006/relationships/drawing" Target="../drawings/drawing11.xml" />
  <Relationship Id="rId16" Type="http://schemas.openxmlformats.org/officeDocument/2006/relationships/ctrlProp" Target="../ctrlProps/ctrlProp515.xml" />
  <Relationship Id="rId29" Type="http://schemas.openxmlformats.org/officeDocument/2006/relationships/ctrlProp" Target="../ctrlProps/ctrlProp528.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3" Type="http://schemas.openxmlformats.org/officeDocument/2006/relationships/comments" Target="../comments11.xml" />
  <Relationship Id="rId5" Type="http://schemas.openxmlformats.org/officeDocument/2006/relationships/ctrlProp" Target="../ctrlProps/ctrlProp504.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 Id="rId3" Type="http://schemas.openxmlformats.org/officeDocument/2006/relationships/vmlDrawing" Target="../drawings/vmlDrawing11.v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0" Type="http://schemas.openxmlformats.org/officeDocument/2006/relationships/ctrlProp" Target="../ctrlProps/ctrlProp519.xml" />
  <Relationship Id="rId41" Type="http://schemas.openxmlformats.org/officeDocument/2006/relationships/ctrlProp" Target="../ctrlProps/ctrlProp540.xml" />
  <Relationship Id="rId6" Type="http://schemas.openxmlformats.org/officeDocument/2006/relationships/ctrlProp" Target="../ctrlProps/ctrlProp505.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74.xml" />
  <Relationship Id="rId29" Type="http://schemas.openxmlformats.org/officeDocument/2006/relationships/ctrlProp" Target="../ctrlProps/ctrlProp87.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3" Type="http://schemas.openxmlformats.org/officeDocument/2006/relationships/comments" Target="../comments2.xml" />
  <Relationship Id="rId5" Type="http://schemas.openxmlformats.org/officeDocument/2006/relationships/ctrlProp" Target="../ctrlProps/ctrlProp63.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 Id="rId3" Type="http://schemas.openxmlformats.org/officeDocument/2006/relationships/vmlDrawing" Target="../drawings/vmlDrawing2.v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0" Type="http://schemas.openxmlformats.org/officeDocument/2006/relationships/ctrlProp" Target="../ctrlProps/ctrlProp78.xml" />
  <Relationship Id="rId41" Type="http://schemas.openxmlformats.org/officeDocument/2006/relationships/ctrlProp" Target="../ctrlProps/ctrlProp99.xml" />
  <Relationship Id="rId6" Type="http://schemas.openxmlformats.org/officeDocument/2006/relationships/ctrlProp" Target="../ctrlProps/ctrlProp64.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2" Type="http://schemas.openxmlformats.org/officeDocument/2006/relationships/drawing" Target="../drawings/drawing3.xml" />
  <Relationship Id="rId16" Type="http://schemas.openxmlformats.org/officeDocument/2006/relationships/ctrlProp" Target="../ctrlProps/ctrlProp123.xml" />
  <Relationship Id="rId29" Type="http://schemas.openxmlformats.org/officeDocument/2006/relationships/ctrlProp" Target="../ctrlProps/ctrlProp136.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3" Type="http://schemas.openxmlformats.org/officeDocument/2006/relationships/comments" Target="../comments3.xml" />
  <Relationship Id="rId5" Type="http://schemas.openxmlformats.org/officeDocument/2006/relationships/ctrlProp" Target="../ctrlProps/ctrlProp112.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 Id="rId3" Type="http://schemas.openxmlformats.org/officeDocument/2006/relationships/vmlDrawing" Target="../drawings/vmlDrawing3.v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0" Type="http://schemas.openxmlformats.org/officeDocument/2006/relationships/ctrlProp" Target="../ctrlProps/ctrlProp127.xml" />
  <Relationship Id="rId41" Type="http://schemas.openxmlformats.org/officeDocument/2006/relationships/ctrlProp" Target="../ctrlProps/ctrlProp148.xml" />
  <Relationship Id="rId6" Type="http://schemas.openxmlformats.org/officeDocument/2006/relationships/ctrlProp" Target="../ctrlProps/ctrlProp113.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2" Type="http://schemas.openxmlformats.org/officeDocument/2006/relationships/drawing" Target="../drawings/drawing4.xml" />
  <Relationship Id="rId16" Type="http://schemas.openxmlformats.org/officeDocument/2006/relationships/ctrlProp" Target="../ctrlProps/ctrlProp172.xml" />
  <Relationship Id="rId29" Type="http://schemas.openxmlformats.org/officeDocument/2006/relationships/ctrlProp" Target="../ctrlProps/ctrlProp185.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3" Type="http://schemas.openxmlformats.org/officeDocument/2006/relationships/comments" Target="../comments4.xml" />
  <Relationship Id="rId5" Type="http://schemas.openxmlformats.org/officeDocument/2006/relationships/ctrlProp" Target="../ctrlProps/ctrlProp161.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 Id="rId3" Type="http://schemas.openxmlformats.org/officeDocument/2006/relationships/vmlDrawing" Target="../drawings/vmlDrawing4.v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0" Type="http://schemas.openxmlformats.org/officeDocument/2006/relationships/ctrlProp" Target="../ctrlProps/ctrlProp176.xml" />
  <Relationship Id="rId41" Type="http://schemas.openxmlformats.org/officeDocument/2006/relationships/ctrlProp" Target="../ctrlProps/ctrlProp197.xml" />
  <Relationship Id="rId6" Type="http://schemas.openxmlformats.org/officeDocument/2006/relationships/ctrlProp" Target="../ctrlProps/ctrlProp162.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2" Type="http://schemas.openxmlformats.org/officeDocument/2006/relationships/drawing" Target="../drawings/drawing5.xml" />
  <Relationship Id="rId16" Type="http://schemas.openxmlformats.org/officeDocument/2006/relationships/ctrlProp" Target="../ctrlProps/ctrlProp221.xml" />
  <Relationship Id="rId29" Type="http://schemas.openxmlformats.org/officeDocument/2006/relationships/ctrlProp" Target="../ctrlProps/ctrlProp234.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3" Type="http://schemas.openxmlformats.org/officeDocument/2006/relationships/comments" Target="../comments5.xml" />
  <Relationship Id="rId5" Type="http://schemas.openxmlformats.org/officeDocument/2006/relationships/ctrlProp" Target="../ctrlProps/ctrlProp210.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 Id="rId3" Type="http://schemas.openxmlformats.org/officeDocument/2006/relationships/vmlDrawing" Target="../drawings/vmlDrawing5.v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0" Type="http://schemas.openxmlformats.org/officeDocument/2006/relationships/ctrlProp" Target="../ctrlProps/ctrlProp225.xml" />
  <Relationship Id="rId41" Type="http://schemas.openxmlformats.org/officeDocument/2006/relationships/ctrlProp" Target="../ctrlProps/ctrlProp246.xml" />
  <Relationship Id="rId6" Type="http://schemas.openxmlformats.org/officeDocument/2006/relationships/ctrlProp" Target="../ctrlProps/ctrlProp211.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2" Type="http://schemas.openxmlformats.org/officeDocument/2006/relationships/drawing" Target="../drawings/drawing6.xml" />
  <Relationship Id="rId16" Type="http://schemas.openxmlformats.org/officeDocument/2006/relationships/ctrlProp" Target="../ctrlProps/ctrlProp270.xml" />
  <Relationship Id="rId29" Type="http://schemas.openxmlformats.org/officeDocument/2006/relationships/ctrlProp" Target="../ctrlProps/ctrlProp283.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3" Type="http://schemas.openxmlformats.org/officeDocument/2006/relationships/comments" Target="../comments6.xml" />
  <Relationship Id="rId5" Type="http://schemas.openxmlformats.org/officeDocument/2006/relationships/ctrlProp" Target="../ctrlProps/ctrlProp259.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 Id="rId3" Type="http://schemas.openxmlformats.org/officeDocument/2006/relationships/vmlDrawing" Target="../drawings/vmlDrawing6.v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0" Type="http://schemas.openxmlformats.org/officeDocument/2006/relationships/ctrlProp" Target="../ctrlProps/ctrlProp274.xml" />
  <Relationship Id="rId41" Type="http://schemas.openxmlformats.org/officeDocument/2006/relationships/ctrlProp" Target="../ctrlProps/ctrlProp295.xml" />
  <Relationship Id="rId6" Type="http://schemas.openxmlformats.org/officeDocument/2006/relationships/ctrlProp" Target="../ctrlProps/ctrlProp260.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2" Type="http://schemas.openxmlformats.org/officeDocument/2006/relationships/drawing" Target="../drawings/drawing7.xml" />
  <Relationship Id="rId16" Type="http://schemas.openxmlformats.org/officeDocument/2006/relationships/ctrlProp" Target="../ctrlProps/ctrlProp319.xml" />
  <Relationship Id="rId29" Type="http://schemas.openxmlformats.org/officeDocument/2006/relationships/ctrlProp" Target="../ctrlProps/ctrlProp332.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3" Type="http://schemas.openxmlformats.org/officeDocument/2006/relationships/comments" Target="../comments7.xml" />
  <Relationship Id="rId5" Type="http://schemas.openxmlformats.org/officeDocument/2006/relationships/ctrlProp" Target="../ctrlProps/ctrlProp308.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 Id="rId3" Type="http://schemas.openxmlformats.org/officeDocument/2006/relationships/vmlDrawing" Target="../drawings/vmlDrawing7.v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0" Type="http://schemas.openxmlformats.org/officeDocument/2006/relationships/ctrlProp" Target="../ctrlProps/ctrlProp323.xml" />
  <Relationship Id="rId41" Type="http://schemas.openxmlformats.org/officeDocument/2006/relationships/ctrlProp" Target="../ctrlProps/ctrlProp344.xml" />
  <Relationship Id="rId6" Type="http://schemas.openxmlformats.org/officeDocument/2006/relationships/ctrlProp" Target="../ctrlProps/ctrlProp309.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2" Type="http://schemas.openxmlformats.org/officeDocument/2006/relationships/drawing" Target="../drawings/drawing8.xml" />
  <Relationship Id="rId16" Type="http://schemas.openxmlformats.org/officeDocument/2006/relationships/ctrlProp" Target="../ctrlProps/ctrlProp368.xml" />
  <Relationship Id="rId29" Type="http://schemas.openxmlformats.org/officeDocument/2006/relationships/ctrlProp" Target="../ctrlProps/ctrlProp381.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3" Type="http://schemas.openxmlformats.org/officeDocument/2006/relationships/comments" Target="../comments8.xml" />
  <Relationship Id="rId5" Type="http://schemas.openxmlformats.org/officeDocument/2006/relationships/ctrlProp" Target="../ctrlProps/ctrlProp357.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 Id="rId3" Type="http://schemas.openxmlformats.org/officeDocument/2006/relationships/vmlDrawing" Target="../drawings/vmlDrawing8.v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0" Type="http://schemas.openxmlformats.org/officeDocument/2006/relationships/ctrlProp" Target="../ctrlProps/ctrlProp372.xml" />
  <Relationship Id="rId41" Type="http://schemas.openxmlformats.org/officeDocument/2006/relationships/ctrlProp" Target="../ctrlProps/ctrlProp393.xml" />
  <Relationship Id="rId6" Type="http://schemas.openxmlformats.org/officeDocument/2006/relationships/ctrlProp" Target="../ctrlProps/ctrlProp358.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2" Type="http://schemas.openxmlformats.org/officeDocument/2006/relationships/drawing" Target="../drawings/drawing9.xml" />
  <Relationship Id="rId16" Type="http://schemas.openxmlformats.org/officeDocument/2006/relationships/ctrlProp" Target="../ctrlProps/ctrlProp417.xml" />
  <Relationship Id="rId29" Type="http://schemas.openxmlformats.org/officeDocument/2006/relationships/ctrlProp" Target="../ctrlProps/ctrlProp430.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3" Type="http://schemas.openxmlformats.org/officeDocument/2006/relationships/comments" Target="../comments9.xml" />
  <Relationship Id="rId5" Type="http://schemas.openxmlformats.org/officeDocument/2006/relationships/ctrlProp" Target="../ctrlProps/ctrlProp406.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 Id="rId3" Type="http://schemas.openxmlformats.org/officeDocument/2006/relationships/vmlDrawing" Target="../drawings/vmlDrawing9.v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0" Type="http://schemas.openxmlformats.org/officeDocument/2006/relationships/ctrlProp" Target="../ctrlProps/ctrlProp421.xml" />
  <Relationship Id="rId41" Type="http://schemas.openxmlformats.org/officeDocument/2006/relationships/ctrlProp" Target="../ctrlProps/ctrlProp442.xml" />
  <Relationship Id="rId6" Type="http://schemas.openxmlformats.org/officeDocument/2006/relationships/ctrlProp" Target="../ctrlProps/ctrlProp407.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15773570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7205044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13573570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5005044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IF(AM117="記入不要","",IF(OR(S118="○",AK125="○"),"○","×"))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2429</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IFERROR(IF(OR(L9="ベア加算",AP57=1),"ベア加算",IF(AP57=2,"ベア加算なし","")),"")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2"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2"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2430</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202"/>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203" t="s">
        <v>2283</v>
      </c>
      <c r="F15" s="147">
        <v>4</v>
      </c>
      <c r="G15" s="203" t="s">
        <v>2284</v>
      </c>
      <c r="H15" s="1076" t="s">
        <v>2285</v>
      </c>
      <c r="I15" s="1076"/>
      <c r="J15" s="1089"/>
      <c r="K15" s="147">
        <v>7</v>
      </c>
      <c r="L15" s="203" t="s">
        <v>2283</v>
      </c>
      <c r="M15" s="147">
        <v>3</v>
      </c>
      <c r="N15" s="203" t="s">
        <v>2284</v>
      </c>
      <c r="O15" s="203" t="s">
        <v>2286</v>
      </c>
      <c r="P15" s="204">
        <f>(K15*12+M15)-(D15*12+F15)+1</f>
        <v>12</v>
      </c>
      <c r="Q15" s="1076" t="s">
        <v>2287</v>
      </c>
      <c r="R15" s="1076"/>
      <c r="S15" s="205" t="s">
        <v>74</v>
      </c>
      <c r="U15" s="202"/>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219"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219"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219"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219"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219"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219"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219"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IFERROR(IF(OR(L9="ベア加算",AP57=1),"ベア加算",IF(AP57=2,"ベア加算なし","")),"")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8"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8"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8" ht="15.95" customHeight="1">
      <c r="U57" s="1012" t="s">
        <v>2203</v>
      </c>
      <c r="V57" s="1012"/>
      <c r="W57" s="1012"/>
      <c r="X57" s="1012"/>
      <c r="Y57" s="1012"/>
      <c r="Z57" s="532"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24" t="s">
        <v>2204</v>
      </c>
      <c r="V58" s="1124"/>
      <c r="W58" s="1124"/>
      <c r="X58" s="1124"/>
      <c r="Y58" s="1124"/>
      <c r="Z58" s="532"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8" ht="15.95" customHeight="1">
      <c r="U59" s="1124" t="s">
        <v>2205</v>
      </c>
      <c r="V59" s="1124"/>
      <c r="W59" s="1124"/>
      <c r="X59" s="1124"/>
      <c r="Y59" s="1124"/>
      <c r="Z59" s="532"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8" ht="15.95" customHeight="1">
      <c r="U60" s="1124" t="s">
        <v>2206</v>
      </c>
      <c r="V60" s="1124"/>
      <c r="W60" s="1124"/>
      <c r="X60" s="1124"/>
      <c r="Y60" s="1124"/>
      <c r="Z60" s="532"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24" t="s">
        <v>2207</v>
      </c>
      <c r="V61" s="1124"/>
      <c r="W61" s="1124"/>
      <c r="X61" s="1124"/>
      <c r="Y61" s="1124"/>
      <c r="Z61" s="532"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24" t="s">
        <v>2208</v>
      </c>
      <c r="V62" s="1124"/>
      <c r="W62" s="1124"/>
      <c r="X62" s="1124"/>
      <c r="Y62" s="1124"/>
      <c r="Z62" s="532"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2" t="s">
        <v>2209</v>
      </c>
      <c r="V63" s="1012"/>
      <c r="W63" s="1012"/>
      <c r="X63" s="1012"/>
      <c r="Y63" s="1012"/>
      <c r="Z63" s="532"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2291</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1334567890</v>
      </c>
      <c r="C5" s="1139"/>
      <c r="D5" s="1139"/>
      <c r="E5" s="1139"/>
      <c r="F5" s="1139"/>
      <c r="G5" s="1100" t="s">
        <v>4</v>
      </c>
      <c r="H5" s="1100"/>
      <c r="I5" s="1100"/>
      <c r="J5" s="1101" t="s">
        <v>5</v>
      </c>
      <c r="K5" s="1101"/>
      <c r="L5" s="1101"/>
      <c r="M5" s="1102" t="s">
        <v>6</v>
      </c>
      <c r="N5" s="1102"/>
      <c r="O5" s="1102"/>
      <c r="P5" s="1103">
        <f>IF(Y5="","",IFERROR(INDEX(【参考】数式用3!$G$3:$I$451,MATCH(M5,【参考】数式用3!$F$3:$F$451,0),MATCH(VLOOKUP(Y5,【参考】数式用3!$J$2:$K$26,2,FALSE),【参考】数式用3!$G$2:$I$2,0)),10))</f>
        <v>11.4</v>
      </c>
      <c r="Q5" s="1104"/>
      <c r="R5" s="1104"/>
      <c r="S5" s="1105" t="s">
        <v>7</v>
      </c>
      <c r="T5" s="1106"/>
      <c r="U5" s="1106"/>
      <c r="V5" s="1106"/>
      <c r="W5" s="1106"/>
      <c r="X5" s="1107"/>
      <c r="Y5" s="1123" t="s">
        <v>260</v>
      </c>
      <c r="Z5" s="1123"/>
      <c r="AA5" s="1123"/>
      <c r="AB5" s="1123"/>
      <c r="AC5" s="1123"/>
      <c r="AD5" s="1123"/>
      <c r="AE5" s="1156">
        <v>225000</v>
      </c>
      <c r="AF5" s="1157"/>
      <c r="AG5" s="1157"/>
      <c r="AH5" s="1158"/>
      <c r="AI5" s="1156">
        <v>40000</v>
      </c>
      <c r="AJ5" s="1157"/>
      <c r="AK5" s="1157"/>
      <c r="AL5" s="1158"/>
      <c r="AM5" s="1159">
        <f>AE5-AI5</f>
        <v>185000</v>
      </c>
      <c r="AN5" s="1160"/>
      <c r="AO5" s="1160"/>
      <c r="AP5" s="1161"/>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新加算Ⅱ</v>
      </c>
      <c r="W8" s="1142"/>
      <c r="X8" s="1142"/>
      <c r="Y8" s="1142"/>
      <c r="Z8" s="1143"/>
      <c r="AA8" s="1152" t="str">
        <f>IFERROR(VLOOKUP(AS1,【参考】数式用2!E6:L23,4,FALSE),"")</f>
        <v>補助金を取得する場合、４月からベア加算の算定が必要。その場合、６月以降は自然と新加算Ⅱに移行可能。</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113" t="s">
        <v>9</v>
      </c>
      <c r="C9" s="1114"/>
      <c r="D9" s="1114"/>
      <c r="E9" s="1114"/>
      <c r="F9" s="1115"/>
      <c r="G9" s="1116" t="s">
        <v>10</v>
      </c>
      <c r="H9" s="1117"/>
      <c r="I9" s="1117"/>
      <c r="J9" s="1117"/>
      <c r="K9" s="1118"/>
      <c r="L9" s="1119" t="s">
        <v>11</v>
      </c>
      <c r="M9" s="1120"/>
      <c r="N9" s="1120"/>
      <c r="O9" s="1120"/>
      <c r="P9" s="1121"/>
      <c r="Q9" s="1108" t="s">
        <v>2200</v>
      </c>
      <c r="R9" s="1109"/>
      <c r="S9" s="1109"/>
      <c r="T9" s="1041"/>
      <c r="U9" s="1042"/>
      <c r="V9" s="1144">
        <f>IFERROR(VLOOKUP(Y5,【参考】数式用!$A$5:$AB$27,MATCH(V8,【参考】数式用!$B$4:$AB$4,0)+1,FALSE),"")</f>
        <v>0.224</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f>IFERROR(VLOOKUP(Y5,【参考】数式用!$A$5:$J$27,MATCH(B9,【参考】数式用!$B$4:$J$4,0)+1,0),"")</f>
        <v>0.13700000000000001</v>
      </c>
      <c r="C10" s="1069"/>
      <c r="D10" s="1069"/>
      <c r="E10" s="1069"/>
      <c r="F10" s="1070"/>
      <c r="G10" s="1068">
        <f>IFERROR(VLOOKUP(Y5,【参考】数式用!$A$5:$J$27,MATCH(G9,【参考】数式用!$B$4:$J$4,0)+1,0),"")</f>
        <v>4.2000000000000003E-2</v>
      </c>
      <c r="H10" s="1069"/>
      <c r="I10" s="1069"/>
      <c r="J10" s="1069"/>
      <c r="K10" s="1070"/>
      <c r="L10" s="1068">
        <f>IFERROR(VLOOKUP(Y5,【参考】数式用!$A$5:$J$27,MATCH(L9,【参考】数式用!$B$4:$J$4,0)+1,0),"")</f>
        <v>0</v>
      </c>
      <c r="M10" s="1069"/>
      <c r="N10" s="1069"/>
      <c r="O10" s="1069"/>
      <c r="P10" s="1070"/>
      <c r="Q10" s="1036">
        <f>SUM(B10,G10,L10)</f>
        <v>0.17900000000000002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新加算Ⅴ(３)</v>
      </c>
      <c r="W11" s="1138"/>
      <c r="X11" s="1138"/>
      <c r="Y11" s="1138"/>
      <c r="Z11" s="1138"/>
      <c r="AA11" s="1152" t="str">
        <f>IFERROR(VLOOKUP(AS1,【参考】数式用2!E6:L23,6,FALSE),"")</f>
        <v>４月からベア加算を算定せず、６月から月額賃金改善要件Ⅱも満たさない場合、Ⅴ(３)となる。なお、R7年度以降は月額賃金改善要件Ⅱが必要。</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7"/>
      <c r="D12" s="1137"/>
      <c r="E12" s="1137"/>
      <c r="F12" s="1137"/>
      <c r="G12" s="1137"/>
      <c r="H12" s="1137"/>
      <c r="I12" s="1137"/>
      <c r="J12" s="1137"/>
      <c r="K12" s="1137"/>
      <c r="L12" s="1137"/>
      <c r="M12" s="1137"/>
      <c r="N12" s="1137"/>
      <c r="O12" s="1137"/>
      <c r="P12" s="1137"/>
      <c r="Q12" s="1137"/>
      <c r="R12" s="1137"/>
      <c r="S12" s="1137"/>
      <c r="T12" s="1043"/>
      <c r="U12" s="1042"/>
      <c r="V12" s="1148">
        <f>IFERROR(VLOOKUP(Y5,【参考】数式用!$A$5:$AB$27,MATCH(V11,【参考】数式用!$B$4:$AB$4,0)+1,FALSE),"")</f>
        <v>0.2</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202"/>
      <c r="V14" s="1138" t="str">
        <f>IFERROR(IF(VLOOKUP(AS1,【参考】数式用2!E6:L23,7,FALSE)="","",VLOOKUP(AS1,【参考】数式用2!E6:L23,7,FALSE)),"")</f>
        <v/>
      </c>
      <c r="W14" s="1138"/>
      <c r="X14" s="1138"/>
      <c r="Y14" s="1138"/>
      <c r="Z14" s="1138"/>
      <c r="AA14" s="1162">
        <f>IFERROR(VLOOKUP(AS1,【参考】数式用2!E6:L23,8,FALSE),"")</f>
        <v>0</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203" t="s">
        <v>2283</v>
      </c>
      <c r="F15" s="147">
        <v>4</v>
      </c>
      <c r="G15" s="203" t="s">
        <v>2284</v>
      </c>
      <c r="H15" s="1076" t="s">
        <v>2285</v>
      </c>
      <c r="I15" s="1076"/>
      <c r="J15" s="1089"/>
      <c r="K15" s="147">
        <v>7</v>
      </c>
      <c r="L15" s="203" t="s">
        <v>2283</v>
      </c>
      <c r="M15" s="147">
        <v>3</v>
      </c>
      <c r="N15" s="203" t="s">
        <v>2284</v>
      </c>
      <c r="O15" s="203" t="s">
        <v>2286</v>
      </c>
      <c r="P15" s="204">
        <f>(K15*12+M15)-(D15*12+F15)+1</f>
        <v>12</v>
      </c>
      <c r="Q15" s="1076" t="s">
        <v>2287</v>
      </c>
      <c r="R15" s="1076"/>
      <c r="S15" s="205" t="s">
        <v>74</v>
      </c>
      <c r="U15" s="202"/>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219"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219" t="str">
        <f>IFERROR(IF(OR(B9="処遇加算Ⅰ",B9="処遇加算Ⅱ"),"✓",""),"")</f>
        <v>✓</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94"/>
      <c r="C25" s="1095"/>
      <c r="D25" s="1095"/>
      <c r="E25" s="1095"/>
      <c r="F25" s="1096"/>
      <c r="G25" s="1149"/>
      <c r="H25" s="1150"/>
      <c r="I25" s="1150"/>
      <c r="J25" s="1150"/>
      <c r="K25" s="1150"/>
      <c r="L25" s="1150"/>
      <c r="M25" s="1150"/>
      <c r="N25" s="1150"/>
      <c r="O25" s="1150"/>
      <c r="P25" s="1150"/>
      <c r="Q25" s="1150"/>
      <c r="R25" s="1150"/>
      <c r="S25" s="1150"/>
      <c r="T25" s="1151"/>
      <c r="U25" s="218"/>
      <c r="V25" s="219"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219"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219" t="str">
        <f>IFERROR(IF(OR(B9="処遇加算Ⅰ",B9="処遇加算Ⅱ"),"✓",""),"")</f>
        <v>✓</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219"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219"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8" t="s">
        <v>2223</v>
      </c>
      <c r="C40" s="1018"/>
      <c r="D40" s="1018"/>
      <c r="E40" s="1018"/>
      <c r="F40" s="1018"/>
      <c r="G40" s="1017" t="str">
        <f>IFERROR(VLOOKUP(Y5,【参考】数式用!AS5:AT27,2,0),"")</f>
        <v>　特定事業所加算ⅠまたはⅡを算定する。</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IFERROR(IF(OR(L9="ベア加算",AP57=1),"ベア加算",IF(AP57=2,"ベア加算なし","")),"")</f>
        <v>ベア加算</v>
      </c>
      <c r="BB48" s="1013"/>
      <c r="BC48" s="1013"/>
      <c r="BD48" s="1013"/>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060"/>
      <c r="Q49" s="1061" t="str">
        <f>IFERROR(IF(OR(L9="ベア加算",AND(L9="ベア加算なし",AH57=1)),"ベア加算",IF(AH57=2,"ベア加算なし","")),"")</f>
        <v>ベア加算</v>
      </c>
      <c r="R49" s="1046"/>
      <c r="S49" s="1046"/>
      <c r="T49" s="1046"/>
      <c r="U49" s="1060"/>
      <c r="V49" s="1062" t="s">
        <v>12</v>
      </c>
      <c r="W49" s="1063"/>
      <c r="X49" s="1063"/>
      <c r="Y49" s="1063"/>
      <c r="Z49" s="1063"/>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0.13700000000000001</v>
      </c>
      <c r="H50" s="1032"/>
      <c r="I50" s="1032"/>
      <c r="J50" s="1032"/>
      <c r="K50" s="1033"/>
      <c r="L50" s="1031">
        <f>IFERROR(VLOOKUP(Y5,【参考】数式用!$A$5:$J$27,MATCH(L49,【参考】数式用!$B$4:$J$4,0)+1,0),"")</f>
        <v>4.2000000000000003E-2</v>
      </c>
      <c r="M50" s="1032"/>
      <c r="N50" s="1032"/>
      <c r="O50" s="1032"/>
      <c r="P50" s="1034"/>
      <c r="Q50" s="1035">
        <f>IFERROR(VLOOKUP(Y5,【参考】数式用!$A$5:$J$27,MATCH(Q49,【参考】数式用!$B$4:$J$4,0)+1,0),"")</f>
        <v>2.4E-2</v>
      </c>
      <c r="R50" s="1032"/>
      <c r="S50" s="1032"/>
      <c r="T50" s="1032"/>
      <c r="U50" s="1034"/>
      <c r="V50" s="1036">
        <f>SUM(G50,L50,Q50)</f>
        <v>0.20300000000000001</v>
      </c>
      <c r="W50" s="1037"/>
      <c r="X50" s="1037"/>
      <c r="Y50" s="1037"/>
      <c r="Z50" s="1037"/>
      <c r="AA50" s="1043"/>
      <c r="AB50" s="1043"/>
      <c r="AC50" s="1038">
        <f>IFERROR(VLOOKUP(Y5,【参考】数式用!$A$5:$AB$27,MATCH(AC49,【参考】数式用!$B$4:$AB$4,0)+1,FALSE),"")</f>
        <v>0.224</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48">
        <f>IFERROR(ROUNDDOWN(ROUND(AM5*G50,0)*P5,0)*H53,"")</f>
        <v>577866</v>
      </c>
      <c r="H51" s="1048"/>
      <c r="I51" s="1048"/>
      <c r="J51" s="1048"/>
      <c r="K51" s="148" t="s">
        <v>2289</v>
      </c>
      <c r="L51" s="1051">
        <f>IFERROR(ROUNDDOWN(ROUND(AM5*L50,0)*P5,0)*H53,"")</f>
        <v>177156</v>
      </c>
      <c r="M51" s="1048"/>
      <c r="N51" s="1048"/>
      <c r="O51" s="1048"/>
      <c r="P51" s="148" t="s">
        <v>2289</v>
      </c>
      <c r="Q51" s="1051">
        <f>IFERROR(ROUNDDOWN(ROUND(AM5*Q50,0)*P5,0)*H53,"")</f>
        <v>101232</v>
      </c>
      <c r="R51" s="1048"/>
      <c r="S51" s="1048"/>
      <c r="T51" s="1048"/>
      <c r="U51" s="149" t="s">
        <v>2289</v>
      </c>
      <c r="V51" s="1058">
        <f>IFERROR(SUM(G51,L51,Q51),"")</f>
        <v>856254</v>
      </c>
      <c r="W51" s="1059"/>
      <c r="X51" s="1059"/>
      <c r="Y51" s="1059"/>
      <c r="Z51" s="150" t="s">
        <v>2289</v>
      </c>
      <c r="AB51" s="151"/>
      <c r="AC51" s="1051">
        <f>IFERROR(ROUNDDOWN(ROUND(AM5*AC50,0)*P5,0)*AD53,"")</f>
        <v>4724160</v>
      </c>
      <c r="AD51" s="1048"/>
      <c r="AE51" s="1048"/>
      <c r="AF51" s="1048"/>
      <c r="AG51" s="1048"/>
      <c r="AH51" s="149" t="s">
        <v>2289</v>
      </c>
      <c r="AS51" s="1011">
        <f>IFERROR(ROUNDDOWN(ROUND(AM5*(G50-B10),0)*P5,0)*H53,"")</f>
        <v>0</v>
      </c>
      <c r="AT51" s="1011"/>
      <c r="AU51" s="1011"/>
      <c r="AV51" s="1011"/>
      <c r="AW51" s="1011">
        <f>IFERROR(ROUNDDOWN(ROUND(AM5*(L50-G10),0)*P5,0)*H53,"")</f>
        <v>0</v>
      </c>
      <c r="AX51" s="1011"/>
      <c r="AY51" s="1011"/>
      <c r="AZ51" s="1011"/>
      <c r="BA51" s="1011">
        <f>IFERROR(ROUNDDOWN(ROUND(AM5*(Q50-L10),0)*P5,0)*H53,"")</f>
        <v>101232</v>
      </c>
      <c r="BB51" s="1011"/>
      <c r="BC51" s="1011"/>
      <c r="BD51" s="1011"/>
      <c r="BE51" s="1011">
        <f>IFERROR(ROUNDDOWN(ROUND(AM5*(AC50-Q10),0)*P5,0)*AD53,"")</f>
        <v>949050</v>
      </c>
      <c r="BF51" s="1011"/>
      <c r="BG51" s="1011"/>
      <c r="BH51" s="1011"/>
      <c r="BI51" s="1011">
        <f>SUM(AS51:BH51)</f>
        <v>1050282</v>
      </c>
      <c r="BJ51" s="1011"/>
      <c r="BK51" s="1011"/>
      <c r="BL51" s="1011"/>
      <c r="BM51" s="241"/>
      <c r="BN51" s="1011">
        <f>IFERROR(ROUNDDOWN(ROUNDDOWN(ROUND(AM5*(VLOOKUP(Y5,【参考】数式用!$A$5:$AB$27,14,FALSE)),0)*P5,0)*AD53*0.5,0),"")</f>
        <v>1529025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(288,933円/月)</v>
      </c>
      <c r="H52" s="1050"/>
      <c r="I52" s="1050"/>
      <c r="J52" s="1050"/>
      <c r="K52" s="1050"/>
      <c r="L52" s="1050" t="str">
        <f>IFERROR("("&amp;TEXT(L51/H53,"#,##0円")&amp;"/月)","")</f>
        <v>(88,578円/月)</v>
      </c>
      <c r="M52" s="1050"/>
      <c r="N52" s="1050"/>
      <c r="O52" s="1050"/>
      <c r="P52" s="1050"/>
      <c r="Q52" s="1050" t="str">
        <f>IFERROR("("&amp;TEXT(Q51/H53,"#,##0円")&amp;"/月)","")</f>
        <v>(50,616円/月)</v>
      </c>
      <c r="R52" s="1050"/>
      <c r="S52" s="1050"/>
      <c r="T52" s="1050"/>
      <c r="U52" s="1050"/>
      <c r="V52" s="1050" t="str">
        <f>IFERROR("("&amp;TEXT(V51/H53,"#,##0円")&amp;"/月)","")</f>
        <v>(428,127円/月)</v>
      </c>
      <c r="W52" s="1050"/>
      <c r="X52" s="1050"/>
      <c r="Y52" s="1050"/>
      <c r="Z52" s="1050"/>
      <c r="AB52" s="151"/>
      <c r="AC52" s="1052" t="str">
        <f>IFERROR("("&amp;TEXT(AC51/AD53,"#,##0円")&amp;"/月)","")</f>
        <v>(472,416円/月)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252">
        <f>IF(AND(B9&lt;&gt;"処遇加算なし",F15=4),IF(V21="✓",1,IF(V22="✓",2,"")),"")</f>
        <v>2</v>
      </c>
      <c r="AA57" s="245"/>
      <c r="AB57" s="249"/>
      <c r="AC57" s="1012" t="s">
        <v>2203</v>
      </c>
      <c r="AD57" s="1012"/>
      <c r="AE57" s="1012"/>
      <c r="AF57" s="1012"/>
      <c r="AG57" s="1012"/>
      <c r="AH57" s="170">
        <v>1</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2204</v>
      </c>
      <c r="V58" s="1124"/>
      <c r="W58" s="1124"/>
      <c r="X58" s="1124"/>
      <c r="Y58" s="1124"/>
      <c r="Z58" s="252">
        <f>IF(AND(B9&lt;&gt;"処遇加算なし",F15=4),IF(V24="✓",1,IF(V25="✓",2,IF(V26="✓",3,""))),"")</f>
        <v>1</v>
      </c>
      <c r="AA58" s="245"/>
      <c r="AB58" s="249"/>
      <c r="AC58" s="1124" t="s">
        <v>2204</v>
      </c>
      <c r="AD58" s="1124"/>
      <c r="AE58" s="1124"/>
      <c r="AF58" s="1124"/>
      <c r="AG58" s="1124"/>
      <c r="AH58" s="170">
        <v>1</v>
      </c>
      <c r="AI58" s="253"/>
      <c r="AJ58" s="249"/>
      <c r="AK58" s="1124" t="s">
        <v>2204</v>
      </c>
      <c r="AL58" s="1124"/>
      <c r="AM58" s="1124"/>
      <c r="AN58" s="1124"/>
      <c r="AO58" s="1124"/>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2205</v>
      </c>
      <c r="V59" s="1124"/>
      <c r="W59" s="1124"/>
      <c r="X59" s="1124"/>
      <c r="Y59" s="1124"/>
      <c r="Z59" s="252">
        <f>IF(AND(B9&lt;&gt;"処遇加算なし",F15=4),IF(V28="✓",1,IF(V29="✓",2,IF(V30="✓",3,""))),"")</f>
        <v>1</v>
      </c>
      <c r="AA59" s="245"/>
      <c r="AB59" s="249"/>
      <c r="AC59" s="1124" t="s">
        <v>2205</v>
      </c>
      <c r="AD59" s="1124"/>
      <c r="AE59" s="1124"/>
      <c r="AF59" s="1124"/>
      <c r="AG59" s="1124"/>
      <c r="AH59" s="170">
        <v>1</v>
      </c>
      <c r="AI59" s="253"/>
      <c r="AJ59" s="249"/>
      <c r="AK59" s="1124" t="s">
        <v>2205</v>
      </c>
      <c r="AL59" s="1124"/>
      <c r="AM59" s="1124"/>
      <c r="AN59" s="1124"/>
      <c r="AO59" s="1124"/>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2206</v>
      </c>
      <c r="V60" s="1124"/>
      <c r="W60" s="1124"/>
      <c r="X60" s="1124"/>
      <c r="Y60" s="1124"/>
      <c r="Z60" s="252">
        <f>IF(AND(B9&lt;&gt;"処遇加算なし",F15=4),IF(V32="✓",1,IF(V33="✓",2,"")),"")</f>
        <v>1</v>
      </c>
      <c r="AA60" s="245"/>
      <c r="AB60" s="249"/>
      <c r="AC60" s="1124" t="s">
        <v>2206</v>
      </c>
      <c r="AD60" s="1124"/>
      <c r="AE60" s="1124"/>
      <c r="AF60" s="1124"/>
      <c r="AG60" s="1124"/>
      <c r="AH60" s="170">
        <v>1</v>
      </c>
      <c r="AI60" s="253"/>
      <c r="AJ60" s="249"/>
      <c r="AK60" s="1124" t="s">
        <v>2206</v>
      </c>
      <c r="AL60" s="1124"/>
      <c r="AM60" s="1124"/>
      <c r="AN60" s="1124"/>
      <c r="AO60" s="1124"/>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2207</v>
      </c>
      <c r="V61" s="1124"/>
      <c r="W61" s="1124"/>
      <c r="X61" s="1124"/>
      <c r="Y61" s="1124"/>
      <c r="Z61" s="252">
        <f>IF(AND(B9&lt;&gt;"処遇加算なし",F15=4),IF(V36="✓",1,IF(V37="✓",2,"")),"")</f>
        <v>1</v>
      </c>
      <c r="AA61" s="245"/>
      <c r="AB61" s="249"/>
      <c r="AC61" s="1124" t="s">
        <v>2207</v>
      </c>
      <c r="AD61" s="1124"/>
      <c r="AE61" s="1124"/>
      <c r="AF61" s="1124"/>
      <c r="AG61" s="1124"/>
      <c r="AH61" s="170">
        <v>1</v>
      </c>
      <c r="AI61" s="253"/>
      <c r="AJ61" s="249"/>
      <c r="AK61" s="1124" t="s">
        <v>2207</v>
      </c>
      <c r="AL61" s="1124"/>
      <c r="AM61" s="1124"/>
      <c r="AN61" s="1124"/>
      <c r="AO61" s="1124"/>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2208</v>
      </c>
      <c r="V62" s="1124"/>
      <c r="W62" s="1124"/>
      <c r="X62" s="1124"/>
      <c r="Y62" s="1124"/>
      <c r="Z62" s="252">
        <f>IF(AND(B9&lt;&gt;"処遇加算なし",F15=4),IF(V40="✓",1,IF(V41="✓",2,"")),"")</f>
        <v>2</v>
      </c>
      <c r="AA62" s="245"/>
      <c r="AB62" s="249"/>
      <c r="AC62" s="1124" t="s">
        <v>2208</v>
      </c>
      <c r="AD62" s="1124"/>
      <c r="AE62" s="1124"/>
      <c r="AF62" s="1124"/>
      <c r="AG62" s="1124"/>
      <c r="AH62" s="170">
        <v>2</v>
      </c>
      <c r="AI62" s="253"/>
      <c r="AJ62" s="249"/>
      <c r="AK62" s="1124" t="s">
        <v>2208</v>
      </c>
      <c r="AL62" s="1124"/>
      <c r="AM62" s="1124"/>
      <c r="AN62" s="1124"/>
      <c r="AO62" s="1124"/>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252">
        <f>IF(AND(B9&lt;&gt;"処遇加算なし",F15=4),IF(V44="✓",1,IF(V45="✓",2,"")),"")</f>
        <v>1</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AC20:AH20"/>
    <mergeCell ref="B15:C15"/>
    <mergeCell ref="Q15:R15"/>
    <mergeCell ref="V15:Z16"/>
    <mergeCell ref="B13:S14"/>
    <mergeCell ref="H15:J15"/>
    <mergeCell ref="L51:O51"/>
    <mergeCell ref="Q51:T51"/>
    <mergeCell ref="V51:Y51"/>
    <mergeCell ref="L49:P49"/>
    <mergeCell ref="Q49:U49"/>
    <mergeCell ref="V49:Z49"/>
    <mergeCell ref="W25:Z25"/>
    <mergeCell ref="AD25:AH25"/>
    <mergeCell ref="B18:S20"/>
    <mergeCell ref="W24:Z2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topLeftCell="A30"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2423</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1334567891</v>
      </c>
      <c r="C5" s="1139"/>
      <c r="D5" s="1139"/>
      <c r="E5" s="1139"/>
      <c r="F5" s="1139"/>
      <c r="G5" s="1100" t="s">
        <v>4</v>
      </c>
      <c r="H5" s="1100"/>
      <c r="I5" s="1100"/>
      <c r="J5" s="1101" t="s">
        <v>5</v>
      </c>
      <c r="K5" s="1101"/>
      <c r="L5" s="1101"/>
      <c r="M5" s="1102" t="s">
        <v>6</v>
      </c>
      <c r="N5" s="1102"/>
      <c r="O5" s="1102"/>
      <c r="P5" s="1103">
        <f>IF(Y5="","",IFERROR(INDEX(【参考】数式用3!$G$3:$I$451,MATCH(M5,【参考】数式用3!$F$3:$F$451,0),MATCH(VLOOKUP(Y5,【参考】数式用3!$J$2:$K$26,2,FALSE),【参考】数式用3!$G$2:$I$2,0)),10))</f>
        <v>10.9</v>
      </c>
      <c r="Q5" s="1104"/>
      <c r="R5" s="1104"/>
      <c r="S5" s="1105" t="s">
        <v>2431</v>
      </c>
      <c r="T5" s="1106"/>
      <c r="U5" s="1106"/>
      <c r="V5" s="1106"/>
      <c r="W5" s="1106"/>
      <c r="X5" s="1107"/>
      <c r="Y5" s="1123" t="s">
        <v>281</v>
      </c>
      <c r="Z5" s="1123"/>
      <c r="AA5" s="1123"/>
      <c r="AB5" s="1123"/>
      <c r="AC5" s="1123"/>
      <c r="AD5" s="1123"/>
      <c r="AE5" s="1156">
        <v>385000</v>
      </c>
      <c r="AF5" s="1157"/>
      <c r="AG5" s="1157"/>
      <c r="AH5" s="1158"/>
      <c r="AI5" s="1156">
        <v>80000</v>
      </c>
      <c r="AJ5" s="1157"/>
      <c r="AK5" s="1157"/>
      <c r="AL5" s="1158"/>
      <c r="AM5" s="1159">
        <f>AE5-AI5</f>
        <v>305000</v>
      </c>
      <c r="AN5" s="1160"/>
      <c r="AO5" s="1160"/>
      <c r="AP5" s="1161"/>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新加算Ⅱ</v>
      </c>
      <c r="W8" s="1142"/>
      <c r="X8" s="1142"/>
      <c r="Y8" s="1142"/>
      <c r="Z8" s="1143"/>
      <c r="AA8" s="1152"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113" t="s">
        <v>267</v>
      </c>
      <c r="C9" s="1114"/>
      <c r="D9" s="1114"/>
      <c r="E9" s="1114"/>
      <c r="F9" s="1115"/>
      <c r="G9" s="1116" t="s">
        <v>13</v>
      </c>
      <c r="H9" s="1117"/>
      <c r="I9" s="1117"/>
      <c r="J9" s="1117"/>
      <c r="K9" s="1118"/>
      <c r="L9" s="1119" t="s">
        <v>15</v>
      </c>
      <c r="M9" s="1120"/>
      <c r="N9" s="1120"/>
      <c r="O9" s="1120"/>
      <c r="P9" s="1121"/>
      <c r="Q9" s="1108" t="s">
        <v>2200</v>
      </c>
      <c r="R9" s="1109"/>
      <c r="S9" s="1109"/>
      <c r="T9" s="1041"/>
      <c r="U9" s="1042"/>
      <c r="V9" s="1144">
        <f>IFERROR(VLOOKUP(Y5,【参考】数式用!$A$5:$AB$27,MATCH(V8,【参考】数式用!$B$4:$AB$4,0)+1,FALSE),"")</f>
        <v>8.9999999999999983E-2</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f>IFERROR(VLOOKUP(Y5,【参考】数式用!$A$5:$J$27,MATCH(B9,【参考】数式用!$B$4:$J$4,0)+1,0),"")</f>
        <v>4.2999999999999997E-2</v>
      </c>
      <c r="C10" s="1069"/>
      <c r="D10" s="1069"/>
      <c r="E10" s="1069"/>
      <c r="F10" s="1070"/>
      <c r="G10" s="1068">
        <f>IFERROR(VLOOKUP(Y5,【参考】数式用!$A$5:$J$27,MATCH(G9,【参考】数式用!$B$4:$J$4,0)+1,0),"")</f>
        <v>0</v>
      </c>
      <c r="H10" s="1069"/>
      <c r="I10" s="1069"/>
      <c r="J10" s="1069"/>
      <c r="K10" s="1070"/>
      <c r="L10" s="1068">
        <f>IFERROR(VLOOKUP(Y5,【参考】数式用!$A$5:$J$27,MATCH(L9,【参考】数式用!$B$4:$J$4,0)+1,0),"")</f>
        <v>1.0999999999999999E-2</v>
      </c>
      <c r="M10" s="1069"/>
      <c r="N10" s="1069"/>
      <c r="O10" s="1069"/>
      <c r="P10" s="1070"/>
      <c r="Q10" s="1036">
        <f>SUM(B10,G10,L10)</f>
        <v>5.3999999999999992E-2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新加算Ⅲ</v>
      </c>
      <c r="W11" s="1138"/>
      <c r="X11" s="1138"/>
      <c r="Y11" s="1138"/>
      <c r="Z11" s="1138"/>
      <c r="AA11" s="1152" t="str">
        <f>IFERROR(VLOOKUP(AS1,【参考】数式用2!E6:L23,6,FALSE),"")</f>
        <v>キャリアパス要件Ⅲを「R6年度中の対応の誓約」で満たし、４月から旧処遇加算Ⅰを算定可。その場合、６月以降は自然と新加算Ⅲに移行可能。</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7"/>
      <c r="D12" s="1137"/>
      <c r="E12" s="1137"/>
      <c r="F12" s="1137"/>
      <c r="G12" s="1137"/>
      <c r="H12" s="1137"/>
      <c r="I12" s="1137"/>
      <c r="J12" s="1137"/>
      <c r="K12" s="1137"/>
      <c r="L12" s="1137"/>
      <c r="M12" s="1137"/>
      <c r="N12" s="1137"/>
      <c r="O12" s="1137"/>
      <c r="P12" s="1137"/>
      <c r="Q12" s="1137"/>
      <c r="R12" s="1137"/>
      <c r="S12" s="1137"/>
      <c r="T12" s="1043"/>
      <c r="U12" s="1042"/>
      <c r="V12" s="1148">
        <f>IFERROR(VLOOKUP(Y5,【参考】数式用!$A$5:$AB$27,MATCH(V11,【参考】数式用!$B$4:$AB$4,0)+1,FALSE),"")</f>
        <v>7.9999999999999988E-2</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新加算Ⅳ</v>
      </c>
      <c r="W14" s="1138"/>
      <c r="X14" s="1138"/>
      <c r="Y14" s="1138"/>
      <c r="Z14" s="1138"/>
      <c r="AA14" s="1162"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f>IFERROR(VLOOKUP(Y5,【参考】数式用!$A$5:$AB$27,MATCH(V14,【参考】数式用!$B$4:$AB$4,0)+1,FALSE),"")</f>
        <v>6.3999999999999987E-2</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5" t="s">
        <v>2271</v>
      </c>
      <c r="AE41" s="1056"/>
      <c r="AF41" s="1056"/>
      <c r="AG41" s="1056"/>
      <c r="AH41" s="1057"/>
      <c r="AI41" s="1041"/>
      <c r="AJ41" s="1042"/>
      <c r="AK41" s="234" t="s">
        <v>90</v>
      </c>
      <c r="AL41" s="1055" t="s">
        <v>2271</v>
      </c>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IFERROR(IF(OR(L9="ベア加算",AP57=1),"ベア加算",IF(AP57=2,"ベア加算なし","")),"")</f>
        <v>ベア加算</v>
      </c>
      <c r="BB48" s="1013"/>
      <c r="BC48" s="1013"/>
      <c r="BD48" s="1013"/>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060"/>
      <c r="Q49" s="1061" t="str">
        <f>IFERROR(IF(OR(L9="ベア加算",AND(L9="ベア加算なし",AH57=1)),"ベア加算",IF(AH57=2,"ベア加算なし","")),"")</f>
        <v>ベア加算</v>
      </c>
      <c r="R49" s="1046"/>
      <c r="S49" s="1046"/>
      <c r="T49" s="1046"/>
      <c r="U49" s="1060"/>
      <c r="V49" s="1062" t="s">
        <v>12</v>
      </c>
      <c r="W49" s="1063"/>
      <c r="X49" s="1063"/>
      <c r="Y49" s="1063"/>
      <c r="Z49" s="1063"/>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5.8999999999999997E-2</v>
      </c>
      <c r="H50" s="1032"/>
      <c r="I50" s="1032"/>
      <c r="J50" s="1032"/>
      <c r="K50" s="1033"/>
      <c r="L50" s="1031">
        <f>IFERROR(VLOOKUP(Y5,【参考】数式用!$A$5:$J$27,MATCH(L49,【参考】数式用!$B$4:$J$4,0)+1,0),"")</f>
        <v>0.01</v>
      </c>
      <c r="M50" s="1032"/>
      <c r="N50" s="1032"/>
      <c r="O50" s="1032"/>
      <c r="P50" s="1034"/>
      <c r="Q50" s="1035">
        <f>IFERROR(VLOOKUP(Y5,【参考】数式用!$A$5:$J$27,MATCH(Q49,【参考】数式用!$B$4:$J$4,0)+1,0),"")</f>
        <v>1.0999999999999999E-2</v>
      </c>
      <c r="R50" s="1032"/>
      <c r="S50" s="1032"/>
      <c r="T50" s="1032"/>
      <c r="U50" s="1034"/>
      <c r="V50" s="1036">
        <f>SUM(G50,L50,Q50)</f>
        <v>7.9999999999999988E-2</v>
      </c>
      <c r="W50" s="1037"/>
      <c r="X50" s="1037"/>
      <c r="Y50" s="1037"/>
      <c r="Z50" s="1037"/>
      <c r="AA50" s="1043"/>
      <c r="AB50" s="1043"/>
      <c r="AC50" s="1038">
        <f>IFERROR(VLOOKUP(Y5,【参考】数式用!$A$5:$AB$27,MATCH(AC49,【参考】数式用!$B$4:$AB$4,0)+1,FALSE),"")</f>
        <v>8.9999999999999983E-2</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48">
        <f>IFERROR(ROUNDDOWN(ROUND(AM5*G50,0)*P5,0)*H53,"")</f>
        <v>392290</v>
      </c>
      <c r="H51" s="1048"/>
      <c r="I51" s="1048"/>
      <c r="J51" s="1048"/>
      <c r="K51" s="148" t="s">
        <v>2289</v>
      </c>
      <c r="L51" s="1051">
        <f>IFERROR(ROUNDDOWN(ROUND(AM5*L50,0)*P5,0)*H53,"")</f>
        <v>66490</v>
      </c>
      <c r="M51" s="1048"/>
      <c r="N51" s="1048"/>
      <c r="O51" s="1048"/>
      <c r="P51" s="148" t="s">
        <v>2289</v>
      </c>
      <c r="Q51" s="1051">
        <f>IFERROR(ROUNDDOWN(ROUND(AM5*Q50,0)*P5,0)*H53,"")</f>
        <v>73138</v>
      </c>
      <c r="R51" s="1048"/>
      <c r="S51" s="1048"/>
      <c r="T51" s="1048"/>
      <c r="U51" s="149" t="s">
        <v>2289</v>
      </c>
      <c r="V51" s="1058">
        <f>IFERROR(SUM(G51,L51,Q51),"")</f>
        <v>531918</v>
      </c>
      <c r="W51" s="1059"/>
      <c r="X51" s="1059"/>
      <c r="Y51" s="1059"/>
      <c r="Z51" s="150" t="s">
        <v>2289</v>
      </c>
      <c r="AB51" s="151"/>
      <c r="AC51" s="1051">
        <f>IFERROR(ROUNDDOWN(ROUND(AM5*AC50,0)*P5,0)*AD53,"")</f>
        <v>2992050</v>
      </c>
      <c r="AD51" s="1048"/>
      <c r="AE51" s="1048"/>
      <c r="AF51" s="1048"/>
      <c r="AG51" s="1048"/>
      <c r="AH51" s="149" t="s">
        <v>2289</v>
      </c>
      <c r="AS51" s="1011">
        <f>IFERROR(ROUNDDOWN(ROUND(AM5*(G50-B10),0)*P5,0)*H53,"")</f>
        <v>106384</v>
      </c>
      <c r="AT51" s="1011"/>
      <c r="AU51" s="1011"/>
      <c r="AV51" s="1011"/>
      <c r="AW51" s="1011">
        <f>IFERROR(ROUNDDOWN(ROUND(AM5*(L50-G10),0)*P5,0)*H53,"")</f>
        <v>66490</v>
      </c>
      <c r="AX51" s="1011"/>
      <c r="AY51" s="1011"/>
      <c r="AZ51" s="1011"/>
      <c r="BA51" s="1011">
        <f>IFERROR(ROUNDDOWN(ROUND(AM5*(Q50-L10),0)*P5,0)*H53,"")</f>
        <v>0</v>
      </c>
      <c r="BB51" s="1011"/>
      <c r="BC51" s="1011"/>
      <c r="BD51" s="1011"/>
      <c r="BE51" s="1011">
        <f>IFERROR(ROUNDDOWN(ROUND(AM5*(AC50-Q10),0)*P5,0)*AD53,"")</f>
        <v>1196820</v>
      </c>
      <c r="BF51" s="1011"/>
      <c r="BG51" s="1011"/>
      <c r="BH51" s="1011"/>
      <c r="BI51" s="1011">
        <f>SUM(AS51:BH51)</f>
        <v>1369694</v>
      </c>
      <c r="BJ51" s="1011"/>
      <c r="BK51" s="1011"/>
      <c r="BL51" s="1011"/>
      <c r="BM51" s="241"/>
      <c r="BN51" s="1011">
        <f>IFERROR(ROUNDDOWN(ROUNDDOWN(ROUND(AM5*(VLOOKUP(Y5,【参考】数式用!$A$5:$AB$27,14,FALSE)),0)*P5,0)*AD53*0.5,0),"")</f>
        <v>1063840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(196,145円/月)</v>
      </c>
      <c r="H52" s="1050"/>
      <c r="I52" s="1050"/>
      <c r="J52" s="1050"/>
      <c r="K52" s="1050"/>
      <c r="L52" s="1050" t="str">
        <f>IFERROR("("&amp;TEXT(L51/H53,"#,##0円")&amp;"/月)","")</f>
        <v>(33,245円/月)</v>
      </c>
      <c r="M52" s="1050"/>
      <c r="N52" s="1050"/>
      <c r="O52" s="1050"/>
      <c r="P52" s="1050"/>
      <c r="Q52" s="1050" t="str">
        <f>IFERROR("("&amp;TEXT(Q51/H53,"#,##0円")&amp;"/月)","")</f>
        <v>(36,569円/月)</v>
      </c>
      <c r="R52" s="1050"/>
      <c r="S52" s="1050"/>
      <c r="T52" s="1050"/>
      <c r="U52" s="1050"/>
      <c r="V52" s="1050" t="str">
        <f>IFERROR("("&amp;TEXT(V51/H53,"#,##0円")&amp;"/月)","")</f>
        <v>(265,959円/月)</v>
      </c>
      <c r="W52" s="1050"/>
      <c r="X52" s="1050"/>
      <c r="Y52" s="1050"/>
      <c r="Z52" s="1050"/>
      <c r="AB52" s="151"/>
      <c r="AC52" s="1052" t="str">
        <f>IFERROR("("&amp;TEXT(AC51/AD53,"#,##0円")&amp;"/月)","")</f>
        <v>(299,205円/月)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f>IF(AND(B9&lt;&gt;"処遇加算なし",F15=4),IF(V21="✓",1,IF(V22="✓",2,"")),"")</f>
        <v>1</v>
      </c>
      <c r="AA57" s="245"/>
      <c r="AB57" s="249"/>
      <c r="AC57" s="1012" t="s">
        <v>2203</v>
      </c>
      <c r="AD57" s="1012"/>
      <c r="AE57" s="1012"/>
      <c r="AF57" s="1012"/>
      <c r="AG57" s="1012"/>
      <c r="AH57" s="170">
        <v>0</v>
      </c>
      <c r="AI57" s="253"/>
      <c r="AJ57" s="249"/>
      <c r="AK57" s="1012" t="s">
        <v>2203</v>
      </c>
      <c r="AL57" s="1012"/>
      <c r="AM57" s="1012"/>
      <c r="AN57" s="1012"/>
      <c r="AO57" s="1012"/>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2204</v>
      </c>
      <c r="V58" s="1124"/>
      <c r="W58" s="1124"/>
      <c r="X58" s="1124"/>
      <c r="Y58" s="1124"/>
      <c r="Z58" s="527">
        <f>IF(AND(B9&lt;&gt;"処遇加算なし",F15=4),IF(V24="✓",1,IF(V25="✓",2,IF(V26="✓",3,""))),"")</f>
        <v>1</v>
      </c>
      <c r="AA58" s="245"/>
      <c r="AB58" s="249"/>
      <c r="AC58" s="1124" t="s">
        <v>2204</v>
      </c>
      <c r="AD58" s="1124"/>
      <c r="AE58" s="1124"/>
      <c r="AF58" s="1124"/>
      <c r="AG58" s="1124"/>
      <c r="AH58" s="170">
        <v>1</v>
      </c>
      <c r="AI58" s="253"/>
      <c r="AJ58" s="249"/>
      <c r="AK58" s="1124" t="s">
        <v>2204</v>
      </c>
      <c r="AL58" s="1124"/>
      <c r="AM58" s="1124"/>
      <c r="AN58" s="1124"/>
      <c r="AO58" s="1124"/>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2205</v>
      </c>
      <c r="V59" s="1124"/>
      <c r="W59" s="1124"/>
      <c r="X59" s="1124"/>
      <c r="Y59" s="1124"/>
      <c r="Z59" s="527">
        <f>IF(AND(B9&lt;&gt;"処遇加算なし",F15=4),IF(V28="✓",1,IF(V29="✓",2,IF(V30="✓",3,""))),"")</f>
        <v>1</v>
      </c>
      <c r="AA59" s="245"/>
      <c r="AB59" s="249"/>
      <c r="AC59" s="1124" t="s">
        <v>2205</v>
      </c>
      <c r="AD59" s="1124"/>
      <c r="AE59" s="1124"/>
      <c r="AF59" s="1124"/>
      <c r="AG59" s="1124"/>
      <c r="AH59" s="170">
        <v>1</v>
      </c>
      <c r="AI59" s="253"/>
      <c r="AJ59" s="249"/>
      <c r="AK59" s="1124" t="s">
        <v>2205</v>
      </c>
      <c r="AL59" s="1124"/>
      <c r="AM59" s="1124"/>
      <c r="AN59" s="1124"/>
      <c r="AO59" s="1124"/>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2206</v>
      </c>
      <c r="V60" s="1124"/>
      <c r="W60" s="1124"/>
      <c r="X60" s="1124"/>
      <c r="Y60" s="1124"/>
      <c r="Z60" s="527">
        <f>IF(AND(B9&lt;&gt;"処遇加算なし",F15=4),IF(V32="✓",1,IF(V33="✓",2,"")),"")</f>
        <v>2</v>
      </c>
      <c r="AA60" s="245"/>
      <c r="AB60" s="249"/>
      <c r="AC60" s="1124" t="s">
        <v>2206</v>
      </c>
      <c r="AD60" s="1124"/>
      <c r="AE60" s="1124"/>
      <c r="AF60" s="1124"/>
      <c r="AG60" s="1124"/>
      <c r="AH60" s="170">
        <v>2</v>
      </c>
      <c r="AI60" s="253"/>
      <c r="AJ60" s="249"/>
      <c r="AK60" s="1124" t="s">
        <v>2206</v>
      </c>
      <c r="AL60" s="1124"/>
      <c r="AM60" s="1124"/>
      <c r="AN60" s="1124"/>
      <c r="AO60" s="1124"/>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2207</v>
      </c>
      <c r="V61" s="1124"/>
      <c r="W61" s="1124"/>
      <c r="X61" s="1124"/>
      <c r="Y61" s="1124"/>
      <c r="Z61" s="527">
        <f>IF(AND(B9&lt;&gt;"処遇加算なし",F15=4),IF(V36="✓",1,IF(V37="✓",2,"")),"")</f>
        <v>2</v>
      </c>
      <c r="AA61" s="245"/>
      <c r="AB61" s="249"/>
      <c r="AC61" s="1124" t="s">
        <v>2207</v>
      </c>
      <c r="AD61" s="1124"/>
      <c r="AE61" s="1124"/>
      <c r="AF61" s="1124"/>
      <c r="AG61" s="1124"/>
      <c r="AH61" s="170">
        <v>1</v>
      </c>
      <c r="AI61" s="253"/>
      <c r="AJ61" s="249"/>
      <c r="AK61" s="1124" t="s">
        <v>2207</v>
      </c>
      <c r="AL61" s="1124"/>
      <c r="AM61" s="1124"/>
      <c r="AN61" s="1124"/>
      <c r="AO61" s="1124"/>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2208</v>
      </c>
      <c r="V62" s="1124"/>
      <c r="W62" s="1124"/>
      <c r="X62" s="1124"/>
      <c r="Y62" s="1124"/>
      <c r="Z62" s="527">
        <f>IF(AND(B9&lt;&gt;"処遇加算なし",F15=4),IF(V40="✓",1,IF(V41="✓",2,"")),"")</f>
        <v>2</v>
      </c>
      <c r="AA62" s="245"/>
      <c r="AB62" s="249"/>
      <c r="AC62" s="1124" t="s">
        <v>2208</v>
      </c>
      <c r="AD62" s="1124"/>
      <c r="AE62" s="1124"/>
      <c r="AF62" s="1124"/>
      <c r="AG62" s="1124"/>
      <c r="AH62" s="170">
        <v>2</v>
      </c>
      <c r="AI62" s="253"/>
      <c r="AJ62" s="249"/>
      <c r="AK62" s="1124" t="s">
        <v>2208</v>
      </c>
      <c r="AL62" s="1124"/>
      <c r="AM62" s="1124"/>
      <c r="AN62" s="1124"/>
      <c r="AO62" s="1124"/>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2432</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1334567892</v>
      </c>
      <c r="C5" s="1139"/>
      <c r="D5" s="1139"/>
      <c r="E5" s="1139"/>
      <c r="F5" s="1139"/>
      <c r="G5" s="1100" t="s">
        <v>2436</v>
      </c>
      <c r="H5" s="1100"/>
      <c r="I5" s="1100"/>
      <c r="J5" s="1101" t="s">
        <v>5</v>
      </c>
      <c r="K5" s="1101"/>
      <c r="L5" s="1101"/>
      <c r="M5" s="1102" t="s">
        <v>6</v>
      </c>
      <c r="N5" s="1102"/>
      <c r="O5" s="1102"/>
      <c r="P5" s="1103">
        <f>IF(Y5="","",IFERROR(INDEX(【参考】数式用3!$G$3:$I$451,MATCH(M5,【参考】数式用3!$F$3:$F$451,0),MATCH(VLOOKUP(Y5,【参考】数式用3!$J$2:$K$26,2,FALSE),【参考】数式用3!$G$2:$I$2,0)),10))</f>
        <v>10.9</v>
      </c>
      <c r="Q5" s="1104"/>
      <c r="R5" s="1104"/>
      <c r="S5" s="1105" t="s">
        <v>2435</v>
      </c>
      <c r="T5" s="1106"/>
      <c r="U5" s="1106"/>
      <c r="V5" s="1106"/>
      <c r="W5" s="1106"/>
      <c r="X5" s="1107"/>
      <c r="Y5" s="1123" t="s">
        <v>284</v>
      </c>
      <c r="Z5" s="1123"/>
      <c r="AA5" s="1123"/>
      <c r="AB5" s="1123"/>
      <c r="AC5" s="1123"/>
      <c r="AD5" s="1123"/>
      <c r="AE5" s="1156">
        <v>325000</v>
      </c>
      <c r="AF5" s="1157"/>
      <c r="AG5" s="1157"/>
      <c r="AH5" s="1158"/>
      <c r="AI5" s="1156">
        <v>0</v>
      </c>
      <c r="AJ5" s="1157"/>
      <c r="AK5" s="1157"/>
      <c r="AL5" s="1158"/>
      <c r="AM5" s="1159">
        <f>AE5-AI5</f>
        <v>325000</v>
      </c>
      <c r="AN5" s="1160"/>
      <c r="AO5" s="1160"/>
      <c r="AP5" s="1161"/>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533">
        <v>10</v>
      </c>
      <c r="G15" s="530" t="s">
        <v>2284</v>
      </c>
      <c r="H15" s="1076" t="s">
        <v>2285</v>
      </c>
      <c r="I15" s="1076"/>
      <c r="J15" s="1089"/>
      <c r="K15" s="147">
        <v>7</v>
      </c>
      <c r="L15" s="530" t="s">
        <v>2283</v>
      </c>
      <c r="M15" s="147">
        <v>3</v>
      </c>
      <c r="N15" s="530" t="s">
        <v>2284</v>
      </c>
      <c r="O15" s="530" t="s">
        <v>2286</v>
      </c>
      <c r="P15" s="204">
        <f>(K15*12+M15)-(D15*12+F15)+1</f>
        <v>6</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サービス提供体制強化加算Ⅰ、Ⅱ、Ⅲイまたはロを算定する。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t="s">
        <v>2271</v>
      </c>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R6.10～R7.3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IFERROR(IF(OR(L9="ベア加算",AP57=1),"ベア加算",IF(AP57=2,"ベア加算なし","")),"")</f>
        <v>ベア加算</v>
      </c>
      <c r="BB48" s="1013"/>
      <c r="BC48" s="1013"/>
      <c r="BD48" s="1013"/>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f>IFERROR(VLOOKUP(Y5,【参考】数式用!$A$5:$AB$27,MATCH(AC49,【参考】数式用!$B$4:$AB$4,0)+1,FALSE),"")</f>
        <v>8.9999999999999983E-2</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f>IFERROR(ROUNDDOWN(ROUND(AM5*AC50,0)*P5,0)*AD53,"")</f>
        <v>1912950</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f>IFERROR(ROUNDDOWN(ROUND(AM5*(AC50-Q10),0)*P5,0)*AD53,"")</f>
        <v>1912950</v>
      </c>
      <c r="BF51" s="1011"/>
      <c r="BG51" s="1011"/>
      <c r="BH51" s="1011"/>
      <c r="BI51" s="1011">
        <f>SUM(AS51:BH51)</f>
        <v>1912950</v>
      </c>
      <c r="BJ51" s="1011"/>
      <c r="BK51" s="1011"/>
      <c r="BL51" s="1011"/>
      <c r="BM51" s="241"/>
      <c r="BN51" s="1011">
        <f>IFERROR(ROUNDDOWN(ROUNDDOWN(ROUND(AM5*(VLOOKUP(Y5,【参考】数式用!$A$5:$AB$27,14,FALSE)),0)*P5,0)*AD53*0.5,0),"")</f>
        <v>680160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
      </c>
      <c r="W52" s="1050"/>
      <c r="X52" s="1050"/>
      <c r="Y52" s="1050"/>
      <c r="Z52" s="1050"/>
      <c r="AB52" s="151"/>
      <c r="AC52" s="1052" t="str">
        <f>IFERROR("("&amp;TEXT(AC51/AD53,"#,##0円")&amp;"/月)","")</f>
        <v>(318,825円/月)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534">
        <f>IF(AND(F15&lt;&gt;4,F15&lt;&gt;5),0,IF(AU8="○",1,3))</f>
        <v>0</v>
      </c>
      <c r="AI58" s="253"/>
      <c r="AJ58" s="249"/>
      <c r="AK58" s="1124" t="s">
        <v>2204</v>
      </c>
      <c r="AL58" s="1124"/>
      <c r="AM58" s="1124"/>
      <c r="AN58" s="1124"/>
      <c r="AO58" s="1124"/>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534">
        <f>IF(AND(F15&lt;&gt;4,F15&lt;&gt;5),0,IF(AV8="○",1,3))</f>
        <v>0</v>
      </c>
      <c r="AI59" s="253"/>
      <c r="AJ59" s="249"/>
      <c r="AK59" s="1124" t="s">
        <v>2205</v>
      </c>
      <c r="AL59" s="1124"/>
      <c r="AM59" s="1124"/>
      <c r="AN59" s="1124"/>
      <c r="AO59" s="1124"/>
      <c r="AP59" s="170">
        <v>2</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534">
        <f>IF(AND(F15&lt;&gt;4,F15&lt;&gt;5),0,IF(AW8="○",1,3))</f>
        <v>0</v>
      </c>
      <c r="AI60" s="253"/>
      <c r="AJ60" s="249"/>
      <c r="AK60" s="1124" t="s">
        <v>2206</v>
      </c>
      <c r="AL60" s="1124"/>
      <c r="AM60" s="1124"/>
      <c r="AN60" s="1124"/>
      <c r="AO60" s="1124"/>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534">
        <f>IF(AND(F15&lt;&gt;4,F15&lt;&gt;5),0,IF(AX8="○",1,2))</f>
        <v>0</v>
      </c>
      <c r="AI61" s="253"/>
      <c r="AJ61" s="249"/>
      <c r="AK61" s="1124" t="s">
        <v>2207</v>
      </c>
      <c r="AL61" s="1124"/>
      <c r="AM61" s="1124"/>
      <c r="AN61" s="1124"/>
      <c r="AO61" s="1124"/>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534">
        <f>IF(AND(F15&lt;&gt;4,F15&lt;&gt;5),0,IF(AY8="○",1,2))</f>
        <v>0</v>
      </c>
      <c r="AI62" s="253"/>
      <c r="AJ62" s="249"/>
      <c r="AK62" s="1124" t="s">
        <v>2208</v>
      </c>
      <c r="AL62" s="1124"/>
      <c r="AM62" s="1124"/>
      <c r="AN62" s="1124"/>
      <c r="AO62" s="1124"/>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534">
        <f>IF(AND(F15&lt;&gt;4,F15&lt;&gt;5),0,IF(AZ8="○",1,2))</f>
        <v>0</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2424</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1334567893</v>
      </c>
      <c r="C5" s="1139"/>
      <c r="D5" s="1139"/>
      <c r="E5" s="1139"/>
      <c r="F5" s="1139"/>
      <c r="G5" s="1100" t="s">
        <v>2433</v>
      </c>
      <c r="H5" s="1100"/>
      <c r="I5" s="1100"/>
      <c r="J5" s="1101" t="s">
        <v>5</v>
      </c>
      <c r="K5" s="1101"/>
      <c r="L5" s="1101"/>
      <c r="M5" s="1102" t="s">
        <v>1320</v>
      </c>
      <c r="N5" s="1102"/>
      <c r="O5" s="1102"/>
      <c r="P5" s="1103">
        <f>IF(Y5="","",IFERROR(INDEX(【参考】数式用3!$G$3:$I$451,MATCH(M5,【参考】数式用3!$F$3:$F$451,0),MATCH(VLOOKUP(Y5,【参考】数式用3!$J$2:$K$26,2,FALSE),【参考】数式用3!$G$2:$I$2,0)),10))</f>
        <v>11.1</v>
      </c>
      <c r="Q5" s="1104"/>
      <c r="R5" s="1104"/>
      <c r="S5" s="1105" t="s">
        <v>2434</v>
      </c>
      <c r="T5" s="1106"/>
      <c r="U5" s="1106"/>
      <c r="V5" s="1106"/>
      <c r="W5" s="1106"/>
      <c r="X5" s="1107"/>
      <c r="Y5" s="1123" t="s">
        <v>292</v>
      </c>
      <c r="Z5" s="1123"/>
      <c r="AA5" s="1123"/>
      <c r="AB5" s="1123"/>
      <c r="AC5" s="1123"/>
      <c r="AD5" s="1123"/>
      <c r="AE5" s="1156">
        <v>425000</v>
      </c>
      <c r="AF5" s="1157"/>
      <c r="AG5" s="1157"/>
      <c r="AH5" s="1158"/>
      <c r="AI5" s="1156">
        <v>80000</v>
      </c>
      <c r="AJ5" s="1157"/>
      <c r="AK5" s="1157"/>
      <c r="AL5" s="1158"/>
      <c r="AM5" s="1159">
        <f>AE5-AI5</f>
        <v>345000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新加算Ⅳ</v>
      </c>
      <c r="W8" s="1142"/>
      <c r="X8" s="1142"/>
      <c r="Y8" s="1142"/>
      <c r="Z8" s="1143"/>
      <c r="AA8" s="1152"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t="s">
        <v>268</v>
      </c>
      <c r="C9" s="1114"/>
      <c r="D9" s="1114"/>
      <c r="E9" s="1114"/>
      <c r="F9" s="1115"/>
      <c r="G9" s="1116" t="s">
        <v>13</v>
      </c>
      <c r="H9" s="1117"/>
      <c r="I9" s="1117"/>
      <c r="J9" s="1117"/>
      <c r="K9" s="1118"/>
      <c r="L9" s="1119" t="s">
        <v>11</v>
      </c>
      <c r="M9" s="1120"/>
      <c r="N9" s="1120"/>
      <c r="O9" s="1120"/>
      <c r="P9" s="1121"/>
      <c r="Q9" s="1108" t="s">
        <v>2200</v>
      </c>
      <c r="R9" s="1109"/>
      <c r="S9" s="1109"/>
      <c r="T9" s="1041"/>
      <c r="U9" s="1042"/>
      <c r="V9" s="1144">
        <f>IFERROR(VLOOKUP(Y5,【参考】数式用!$A$5:$AB$27,MATCH(V8,【参考】数式用!$B$4:$AB$4,0)+1,FALSE),"")</f>
        <v>0.106</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f>IFERROR(VLOOKUP(Y5,【参考】数式用!$A$5:$J$27,MATCH(B9,【参考】数式用!$B$4:$J$4,0)+1,0),"")</f>
        <v>4.1000000000000002E-2</v>
      </c>
      <c r="C10" s="1069"/>
      <c r="D10" s="1069"/>
      <c r="E10" s="1069"/>
      <c r="F10" s="1070"/>
      <c r="G10" s="1068">
        <f>IFERROR(VLOOKUP(Y5,【参考】数式用!$A$5:$J$27,MATCH(G9,【参考】数式用!$B$4:$J$4,0)+1,0),"")</f>
        <v>0</v>
      </c>
      <c r="H10" s="1069"/>
      <c r="I10" s="1069"/>
      <c r="J10" s="1069"/>
      <c r="K10" s="1070"/>
      <c r="L10" s="1068">
        <f>IFERROR(VLOOKUP(Y5,【参考】数式用!$A$5:$J$27,MATCH(L9,【参考】数式用!$B$4:$J$4,0)+1,0),"")</f>
        <v>0</v>
      </c>
      <c r="M10" s="1069"/>
      <c r="N10" s="1069"/>
      <c r="O10" s="1069"/>
      <c r="P10" s="1070"/>
      <c r="Q10" s="1036">
        <f>SUM(B10,G10,L10)</f>
        <v>4.1000000000000002E-2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新加算Ⅴ(11)</v>
      </c>
      <c r="W11" s="1138"/>
      <c r="X11" s="1138"/>
      <c r="Y11" s="1138"/>
      <c r="Z11" s="1138"/>
      <c r="AA11" s="1152"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7"/>
      <c r="D12" s="1137"/>
      <c r="E12" s="1137"/>
      <c r="F12" s="1137"/>
      <c r="G12" s="1137"/>
      <c r="H12" s="1137"/>
      <c r="I12" s="1137"/>
      <c r="J12" s="1137"/>
      <c r="K12" s="1137"/>
      <c r="L12" s="1137"/>
      <c r="M12" s="1137"/>
      <c r="N12" s="1137"/>
      <c r="O12" s="1137"/>
      <c r="P12" s="1137"/>
      <c r="Q12" s="1137"/>
      <c r="R12" s="1137"/>
      <c r="S12" s="1137"/>
      <c r="T12" s="1043"/>
      <c r="U12" s="1042"/>
      <c r="V12" s="1148">
        <f>IFERROR(VLOOKUP(Y5,【参考】数式用!$A$5:$AB$27,MATCH(V11,【参考】数式用!$B$4:$AB$4,0)+1,FALSE),"")</f>
        <v>8.8999999999999996E-2</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新加算Ⅴ(14)</v>
      </c>
      <c r="W14" s="1138"/>
      <c r="X14" s="1138"/>
      <c r="Y14" s="1138"/>
      <c r="Z14" s="1138"/>
      <c r="AA14" s="1162"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f>IFERROR(VLOOKUP(Y5,【参考】数式用!$A$5:$AB$27,MATCH(V14,【参考】数式用!$B$4:$AB$4,0)+1,FALSE),"")</f>
        <v>5.6000000000000001E-2</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処遇加算Ⅱ</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IFERROR(IF(OR(L9="ベア加算",AP57=1),"ベア加算",IF(AP57=2,"ベア加算なし","")),"")</f>
        <v>ベア加算</v>
      </c>
      <c r="BB48" s="1013"/>
      <c r="BC48" s="1013"/>
      <c r="BD48" s="1013"/>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処遇加算Ⅱ</v>
      </c>
      <c r="H49" s="1046"/>
      <c r="I49" s="1046"/>
      <c r="J49" s="1046"/>
      <c r="K49" s="1047"/>
      <c r="L49" s="1045" t="str">
        <f>IFERROR(IF(G9="","",IF(AND(OR(AH61=1,AH61=2),AH62=1,AH63=1),"特定加算Ⅰ",IF(AND(OR(AH61=1,AH61=2),AH62=2,AH63=1),"特定加算Ⅱ",IF(OR(AH61=3,AH62=2,AH63=2),"特定加算なし","")))),"")</f>
        <v>特定加算なし</v>
      </c>
      <c r="M49" s="1046"/>
      <c r="N49" s="1046"/>
      <c r="O49" s="1046"/>
      <c r="P49" s="1060"/>
      <c r="Q49" s="1061" t="str">
        <f>IFERROR(IF(OR(L9="ベア加算",AND(L9="ベア加算なし",AH57=1)),"ベア加算",IF(AH57=2,"ベア加算なし","")),"")</f>
        <v>ベア加算</v>
      </c>
      <c r="R49" s="1046"/>
      <c r="S49" s="1046"/>
      <c r="T49" s="1046"/>
      <c r="U49" s="1060"/>
      <c r="V49" s="1062" t="s">
        <v>12</v>
      </c>
      <c r="W49" s="1063"/>
      <c r="X49" s="1063"/>
      <c r="Y49" s="1063"/>
      <c r="Z49" s="1063"/>
      <c r="AA49" s="1043"/>
      <c r="AB49" s="1043"/>
      <c r="AC49" s="1028" t="str">
        <f>IFERROR(VLOOKUP(BE48,【参考】数式用2!E6:F23,2,FALSE),"")</f>
        <v>新加算Ⅳ</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f>IFERROR(VLOOKUP(Y5,【参考】数式用!$A$5:$J$27,MATCH(G49,【参考】数式用!$B$4:$J$4,0)+1,0),"")</f>
        <v>7.3999999999999996E-2</v>
      </c>
      <c r="H50" s="1032"/>
      <c r="I50" s="1032"/>
      <c r="J50" s="1032"/>
      <c r="K50" s="1033"/>
      <c r="L50" s="1031">
        <f>IFERROR(VLOOKUP(Y5,【参考】数式用!$A$5:$J$27,MATCH(L49,【参考】数式用!$B$4:$J$4,0)+1,0),"")</f>
        <v>0</v>
      </c>
      <c r="M50" s="1032"/>
      <c r="N50" s="1032"/>
      <c r="O50" s="1032"/>
      <c r="P50" s="1034"/>
      <c r="Q50" s="1035">
        <f>IFERROR(VLOOKUP(Y5,【参考】数式用!$A$5:$J$27,MATCH(Q49,【参考】数式用!$B$4:$J$4,0)+1,0),"")</f>
        <v>1.7000000000000001E-2</v>
      </c>
      <c r="R50" s="1032"/>
      <c r="S50" s="1032"/>
      <c r="T50" s="1032"/>
      <c r="U50" s="1034"/>
      <c r="V50" s="1036">
        <f>SUM(G50,L50,Q50)</f>
        <v>9.0999999999999998E-2</v>
      </c>
      <c r="W50" s="1037"/>
      <c r="X50" s="1037"/>
      <c r="Y50" s="1037"/>
      <c r="Z50" s="1037"/>
      <c r="AA50" s="1043"/>
      <c r="AB50" s="1043"/>
      <c r="AC50" s="1038">
        <f>IFERROR(VLOOKUP(Y5,【参考】数式用!$A$5:$AB$27,MATCH(AC49,【参考】数式用!$B$4:$AB$4,0)+1,FALSE),"")</f>
        <v>0.106</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48">
        <f>IFERROR(ROUNDDOWN(ROUND(AM5*G50,0)*P5,0)*H53,"")</f>
        <v>566766</v>
      </c>
      <c r="H51" s="1048"/>
      <c r="I51" s="1048"/>
      <c r="J51" s="1048"/>
      <c r="K51" s="148" t="s">
        <v>2289</v>
      </c>
      <c r="L51" s="1051">
        <f>IFERROR(ROUNDDOWN(ROUND(AM5*L50,0)*P5,0)*H53,"")</f>
        <v>0</v>
      </c>
      <c r="M51" s="1048"/>
      <c r="N51" s="1048"/>
      <c r="O51" s="1048"/>
      <c r="P51" s="148" t="s">
        <v>2289</v>
      </c>
      <c r="Q51" s="1051">
        <f>IFERROR(ROUNDDOWN(ROUND(AM5*Q50,0)*P5,0)*H53,"")</f>
        <v>130202</v>
      </c>
      <c r="R51" s="1048"/>
      <c r="S51" s="1048"/>
      <c r="T51" s="1048"/>
      <c r="U51" s="149" t="s">
        <v>2289</v>
      </c>
      <c r="V51" s="1058">
        <f>IFERROR(SUM(G51,L51,Q51),"")</f>
        <v>696968</v>
      </c>
      <c r="W51" s="1059"/>
      <c r="X51" s="1059"/>
      <c r="Y51" s="1059"/>
      <c r="Z51" s="150" t="s">
        <v>2289</v>
      </c>
      <c r="AB51" s="151"/>
      <c r="AC51" s="1051">
        <f>IFERROR(ROUNDDOWN(ROUND(AM5*AC50,0)*P5,0)*AD53,"")</f>
        <v>4059270</v>
      </c>
      <c r="AD51" s="1048"/>
      <c r="AE51" s="1048"/>
      <c r="AF51" s="1048"/>
      <c r="AG51" s="1048"/>
      <c r="AH51" s="149" t="s">
        <v>2289</v>
      </c>
      <c r="AS51" s="1011">
        <f>IFERROR(ROUNDDOWN(ROUND(AM5*(G50-B10),0)*P5,0)*H53,"")</f>
        <v>252746</v>
      </c>
      <c r="AT51" s="1011"/>
      <c r="AU51" s="1011"/>
      <c r="AV51" s="1011"/>
      <c r="AW51" s="1011">
        <f>IFERROR(ROUNDDOWN(ROUND(AM5*(L50-G10),0)*P5,0)*H53,"")</f>
        <v>0</v>
      </c>
      <c r="AX51" s="1011"/>
      <c r="AY51" s="1011"/>
      <c r="AZ51" s="1011"/>
      <c r="BA51" s="1011">
        <f>IFERROR(ROUNDDOWN(ROUND(AM5*(Q50-L10),0)*P5,0)*H53,"")</f>
        <v>130202</v>
      </c>
      <c r="BB51" s="1011"/>
      <c r="BC51" s="1011"/>
      <c r="BD51" s="1011"/>
      <c r="BE51" s="1011">
        <f>IFERROR(ROUNDDOWN(ROUND(AM5*(AC50-Q10),0)*P5,0)*AD53,"")</f>
        <v>2489170</v>
      </c>
      <c r="BF51" s="1011"/>
      <c r="BG51" s="1011"/>
      <c r="BH51" s="1011"/>
      <c r="BI51" s="1011">
        <f>SUM(AS51:BH51)</f>
        <v>2872118</v>
      </c>
      <c r="BJ51" s="1011"/>
      <c r="BK51" s="1011"/>
      <c r="BL51" s="1011"/>
      <c r="BM51" s="241"/>
      <c r="BN51" s="1011">
        <f>IFERROR(ROUNDDOWN(ROUNDDOWN(ROUND(AM5*(VLOOKUP(Y5,【参考】数式用!$A$5:$AB$27,14,FALSE)),0)*P5,0)*AD53*0.5,0),"")</f>
        <v>2029635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(283,383円/月)</v>
      </c>
      <c r="H52" s="1050"/>
      <c r="I52" s="1050"/>
      <c r="J52" s="1050"/>
      <c r="K52" s="1050"/>
      <c r="L52" s="1050" t="str">
        <f>IFERROR("("&amp;TEXT(L51/H53,"#,##0円")&amp;"/月)","")</f>
        <v>(0円/月)</v>
      </c>
      <c r="M52" s="1050"/>
      <c r="N52" s="1050"/>
      <c r="O52" s="1050"/>
      <c r="P52" s="1050"/>
      <c r="Q52" s="1050" t="str">
        <f>IFERROR("("&amp;TEXT(Q51/H53,"#,##0円")&amp;"/月)","")</f>
        <v>(65,101円/月)</v>
      </c>
      <c r="R52" s="1050"/>
      <c r="S52" s="1050"/>
      <c r="T52" s="1050"/>
      <c r="U52" s="1050"/>
      <c r="V52" s="1050" t="str">
        <f>IFERROR("("&amp;TEXT(V51/H53,"#,##0円")&amp;"/月)","")</f>
        <v>(348,484円/月)</v>
      </c>
      <c r="W52" s="1050"/>
      <c r="X52" s="1050"/>
      <c r="Y52" s="1050"/>
      <c r="Z52" s="1050"/>
      <c r="AB52" s="151"/>
      <c r="AC52" s="1052" t="str">
        <f>IFERROR("("&amp;TEXT(AC51/AD53,"#,##0円")&amp;"/月)","")</f>
        <v>(405,927円/月)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f>IF(AND(B9&lt;&gt;"処遇加算なし",F15=4),IF(V21="✓",1,IF(V22="✓",2,"")),"")</f>
        <v>2</v>
      </c>
      <c r="AA57" s="245"/>
      <c r="AB57" s="249"/>
      <c r="AC57" s="1012" t="s">
        <v>2203</v>
      </c>
      <c r="AD57" s="1012"/>
      <c r="AE57" s="1012"/>
      <c r="AF57" s="1012"/>
      <c r="AG57" s="1012"/>
      <c r="AH57" s="170">
        <f>IF(AND(F15&lt;&gt;4,F15&lt;&gt;5),0,IF(AT8="○",1,0))</f>
        <v>1</v>
      </c>
      <c r="AI57" s="253"/>
      <c r="AJ57" s="249"/>
      <c r="AK57" s="1012" t="s">
        <v>2203</v>
      </c>
      <c r="AL57" s="1012"/>
      <c r="AM57" s="1012"/>
      <c r="AN57" s="1012"/>
      <c r="AO57" s="1012"/>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24" t="s">
        <v>2204</v>
      </c>
      <c r="V58" s="1124"/>
      <c r="W58" s="1124"/>
      <c r="X58" s="1124"/>
      <c r="Y58" s="1124"/>
      <c r="Z58" s="527">
        <f>IF(AND(B9&lt;&gt;"処遇加算なし",F15=4),IF(V24="✓",1,IF(V25="✓",2,IF(V26="✓",3,""))),"")</f>
        <v>2</v>
      </c>
      <c r="AA58" s="245"/>
      <c r="AB58" s="249"/>
      <c r="AC58" s="1124" t="s">
        <v>2204</v>
      </c>
      <c r="AD58" s="1124"/>
      <c r="AE58" s="1124"/>
      <c r="AF58" s="1124"/>
      <c r="AG58" s="1124"/>
      <c r="AH58" s="170">
        <v>2</v>
      </c>
      <c r="AI58" s="253"/>
      <c r="AJ58" s="249"/>
      <c r="AK58" s="1124" t="s">
        <v>2204</v>
      </c>
      <c r="AL58" s="1124"/>
      <c r="AM58" s="1124"/>
      <c r="AN58" s="1124"/>
      <c r="AO58" s="1124"/>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24" t="s">
        <v>2205</v>
      </c>
      <c r="V59" s="1124"/>
      <c r="W59" s="1124"/>
      <c r="X59" s="1124"/>
      <c r="Y59" s="1124"/>
      <c r="Z59" s="527">
        <f>IF(AND(B9&lt;&gt;"処遇加算なし",F15=4),IF(V28="✓",1,IF(V29="✓",2,IF(V30="✓",3,""))),"")</f>
        <v>2</v>
      </c>
      <c r="AA59" s="245"/>
      <c r="AB59" s="249"/>
      <c r="AC59" s="1124" t="s">
        <v>2205</v>
      </c>
      <c r="AD59" s="1124"/>
      <c r="AE59" s="1124"/>
      <c r="AF59" s="1124"/>
      <c r="AG59" s="1124"/>
      <c r="AH59" s="170">
        <v>1</v>
      </c>
      <c r="AI59" s="253"/>
      <c r="AJ59" s="249"/>
      <c r="AK59" s="1124" t="s">
        <v>2205</v>
      </c>
      <c r="AL59" s="1124"/>
      <c r="AM59" s="1124"/>
      <c r="AN59" s="1124"/>
      <c r="AO59" s="1124"/>
      <c r="AP59" s="170">
        <f>IF(AV8="○",1,3)</f>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24" t="s">
        <v>2206</v>
      </c>
      <c r="V60" s="1124"/>
      <c r="W60" s="1124"/>
      <c r="X60" s="1124"/>
      <c r="Y60" s="1124"/>
      <c r="Z60" s="527">
        <f>IF(AND(B9&lt;&gt;"処遇加算なし",F15=4),IF(V32="✓",1,IF(V33="✓",2,"")),"")</f>
        <v>2</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24" t="s">
        <v>2207</v>
      </c>
      <c r="V61" s="1124"/>
      <c r="W61" s="1124"/>
      <c r="X61" s="1124"/>
      <c r="Y61" s="1124"/>
      <c r="Z61" s="527">
        <f>IF(AND(B9&lt;&gt;"処遇加算なし",F15=4),IF(V36="✓",1,IF(V37="✓",2,"")),"")</f>
        <v>2</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24" t="s">
        <v>2208</v>
      </c>
      <c r="V62" s="1124"/>
      <c r="W62" s="1124"/>
      <c r="X62" s="1124"/>
      <c r="Y62" s="1124"/>
      <c r="Z62" s="527">
        <f>IF(AND(B9&lt;&gt;"処遇加算なし",F15=4),IF(V40="✓",1,IF(V41="✓",2,"")),"")</f>
        <v>2</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2425</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IFERROR(IF(OR(L9="ベア加算",AP57=1),"ベア加算",IF(AP57=2,"ベア加算なし","")),"")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4"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4"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2426</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IFERROR(IF(OR(L9="ベア加算",AP57=1),"ベア加算",IF(AP57=2,"ベア加算なし","")),"")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2427</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IFERROR(IF(OR(L9="ベア加算",AP57=1),"ベア加算",IF(AP57=2,"ベア加算なし","")),"")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2428</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IFERROR(IF(OR(L9="ベア加算",AP57=1),"ベア加算",IF(AP57=2,"ベア加算なし","")),"")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D58" s="251"/>
      <c r="BF58" s="251"/>
      <c r="BG58" s="251"/>
      <c r="BH58" s="251"/>
      <c r="BI58" s="251"/>
      <c r="BJ58" s="251"/>
      <c r="BK58" s="251"/>
      <c r="BL58" s="251"/>
      <c r="BM58" s="251"/>
      <c r="BN58" s="251"/>
      <c r="BO58" s="251"/>
      <c r="BP58" s="251"/>
      <c r="BQ58" s="251"/>
      <c r="BR58" s="251"/>
      <c r="BS58" s="251"/>
      <c r="BT58" s="251"/>
      <c r="BV58" s="254"/>
    </row>
    <row r="59" spans="2:82"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D59" s="251"/>
      <c r="BF59" s="251"/>
      <c r="BG59" s="251"/>
      <c r="BH59" s="251"/>
      <c r="BI59" s="251"/>
      <c r="BJ59" s="251"/>
      <c r="BK59" s="251"/>
      <c r="BL59" s="251"/>
      <c r="BM59" s="251"/>
      <c r="BN59" s="251"/>
      <c r="BO59" s="251"/>
      <c r="BP59" s="251"/>
      <c r="BQ59" s="251"/>
      <c r="BR59" s="251"/>
      <c r="BS59" s="251"/>
      <c r="BT59" s="251"/>
      <c r="BV59" s="254"/>
    </row>
    <row r="60" spans="2:82"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